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з початку року" sheetId="6" r:id="rId6"/>
    <sheet name="уточнення планових показників" sheetId="7" r:id="rId7"/>
  </sheets>
  <externalReferences>
    <externalReference r:id="rId10"/>
    <externalReference r:id="rId11"/>
    <externalReference r:id="rId12"/>
  </externalReferences>
  <definedNames>
    <definedName name="_xlnm.Print_Area" localSheetId="5">'з початку року'!$A$1:$P$47</definedName>
  </definedNames>
  <calcPr fullCalcOnLoad="1"/>
</workbook>
</file>

<file path=xl/sharedStrings.xml><?xml version="1.0" encoding="utf-8"?>
<sst xmlns="http://schemas.openxmlformats.org/spreadsheetml/2006/main" count="226" uniqueCount="99">
  <si>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</si>
  <si>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</si>
  <si>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</si>
  <si>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</si>
  <si>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</si>
  <si>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</si>
  <si>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</si>
  <si>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</si>
  <si>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</si>
  <si>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</si>
  <si>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</si>
  <si>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</si>
  <si>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</si>
  <si>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</si>
  <si>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</si>
  <si>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</si>
  <si>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</si>
  <si>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</si>
  <si>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</si>
  <si>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</si>
  <si>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</si>
  <si>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</si>
  <si>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</si>
  <si>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</si>
  <si>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</si>
  <si>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</si>
  <si>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</si>
  <si>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</si>
  <si>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</si>
  <si>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</si>
  <si>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</si>
  <si>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</si>
  <si>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</si>
  <si>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</si>
  <si>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</si>
  <si>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</si>
  <si>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</si>
  <si>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</si>
  <si>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</si>
  <si>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</si>
  <si>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</si>
  <si>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</si>
  <si>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</si>
  <si>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</si>
  <si>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</si>
  <si>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</si>
  <si>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</si>
  <si>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</si>
  <si>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</si>
  <si>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</si>
  <si>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</si>
  <si>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</si>
  <si>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</si>
  <si>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</si>
  <si>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</si>
  <si>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</si>
  <si>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</si>
  <si>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</si>
  <si>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</si>
  <si>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</si>
  <si>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</si>
  <si>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</si>
  <si>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</si>
  <si>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</si>
  <si>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</si>
  <si>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</si>
  <si>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</si>
  <si>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</si>
  <si>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</si>
  <si>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</si>
  <si>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</si>
  <si>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</si>
  <si>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</si>
  <si>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</si>
  <si>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</si>
  <si>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</si>
  <si>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</si>
  <si>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</si>
  <si>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</si>
  <si>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</si>
  <si>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</si>
  <si>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</si>
  <si>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</si>
  <si>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</si>
  <si>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</si>
  <si>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</si>
  <si>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</si>
  <si>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</si>
  <si>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станом на 01.05.2019</t>
  </si>
  <si>
    <r>
      <t xml:space="preserve">станом на 01.05.2019р.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</si>
  <si>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2019 року</t>
  </si>
  <si>
    <t xml:space="preserve">Динаміка надходжень до бюджету розвитку за травень 2019 р. </t>
  </si>
  <si>
    <t>Фактичні надходження (травень)</t>
  </si>
  <si>
    <t>план на січень-травень 2019р.</t>
  </si>
  <si>
    <t>станом на 23.05.2019</t>
  </si>
  <si>
    <r>
      <t xml:space="preserve">станом на 23.05.2019р.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</si>
  <si>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23.05.2019р.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</si>
  <si>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23.05.2019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</si>
  <si>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23.05.2019р.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</si>
</sst>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  <numFmt numFmtId="190" formatCode="#\ ##0.0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2.55"/>
      <color indexed="8"/>
      <name val="Times New Roman"/>
      <family val="0"/>
    </font>
    <font>
      <sz val="3.2"/>
      <color indexed="8"/>
      <name val="Times New Roman"/>
      <family val="0"/>
    </font>
    <font>
      <sz val="5.35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5.2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185" fontId="2" fillId="0" borderId="42" xfId="0" applyNumberFormat="1" applyFont="1" applyBorder="1" applyAlignment="1">
      <alignment horizontal="center"/>
    </xf>
    <xf numFmtId="185" fontId="2" fillId="0" borderId="43" xfId="0" applyNumberFormat="1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3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2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3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8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2" fillId="0" borderId="55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8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8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4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14796283"/>
        <c:axId val="66057684"/>
      </c:lineChart>
      <c:catAx>
        <c:axId val="1479628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057684"/>
        <c:crosses val="autoZero"/>
        <c:auto val="0"/>
        <c:lblOffset val="100"/>
        <c:tickLblSkip val="1"/>
        <c:noMultiLvlLbl val="0"/>
      </c:catAx>
      <c:valAx>
        <c:axId val="6605768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79628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3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57648245"/>
        <c:axId val="49072158"/>
      </c:lineChart>
      <c:catAx>
        <c:axId val="5764824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072158"/>
        <c:crosses val="autoZero"/>
        <c:auto val="0"/>
        <c:lblOffset val="100"/>
        <c:tickLblSkip val="1"/>
        <c:noMultiLvlLbl val="0"/>
      </c:catAx>
      <c:valAx>
        <c:axId val="49072158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64824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3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38996239"/>
        <c:axId val="15421832"/>
      </c:lineChart>
      <c:catAx>
        <c:axId val="3899623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421832"/>
        <c:crosses val="autoZero"/>
        <c:auto val="0"/>
        <c:lblOffset val="100"/>
        <c:tickLblSkip val="1"/>
        <c:noMultiLvlLbl val="0"/>
      </c:catAx>
      <c:valAx>
        <c:axId val="15421832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99623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54"/>
          <c:w val="0.973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4578761"/>
        <c:axId val="41208850"/>
      </c:lineChart>
      <c:catAx>
        <c:axId val="457876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208850"/>
        <c:crosses val="autoZero"/>
        <c:auto val="0"/>
        <c:lblOffset val="100"/>
        <c:tickLblSkip val="1"/>
        <c:noMultiLvlLbl val="0"/>
      </c:catAx>
      <c:valAx>
        <c:axId val="41208850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78761"/>
        <c:crossesAt val="1"/>
        <c:crossBetween val="midCat"/>
        <c:dispUnits/>
        <c:majorUnit val="5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травень!$O$4:$O$25</c:f>
              <c:numCache/>
            </c:numRef>
          </c:val>
          <c:smooth val="1"/>
        </c:ser>
        <c:marker val="1"/>
        <c:axId val="35335331"/>
        <c:axId val="49582524"/>
      </c:lineChart>
      <c:dateAx>
        <c:axId val="3533533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58252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9582524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335331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23.05.2019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січень-травень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3589533"/>
        <c:axId val="56761478"/>
      </c:bar3DChart>
      <c:catAx>
        <c:axId val="4358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761478"/>
        <c:crosses val="autoZero"/>
        <c:auto val="1"/>
        <c:lblOffset val="100"/>
        <c:tickLblSkip val="1"/>
        <c:noMultiLvlLbl val="0"/>
      </c:catAx>
      <c:valAx>
        <c:axId val="56761478"/>
        <c:scaling>
          <c:orientation val="minMax"/>
          <c:max val="4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589533"/>
        <c:crossesAt val="1"/>
        <c:crossBetween val="between"/>
        <c:dispUnits/>
        <c:majorUnit val="40000"/>
        <c:min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4062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січень-травень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41091255"/>
        <c:axId val="34276976"/>
      </c:bar3DChart>
      <c:catAx>
        <c:axId val="41091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276976"/>
        <c:crosses val="autoZero"/>
        <c:auto val="1"/>
        <c:lblOffset val="100"/>
        <c:tickLblSkip val="1"/>
        <c:noMultiLvlLbl val="0"/>
      </c:catAx>
      <c:valAx>
        <c:axId val="34276976"/>
        <c:scaling>
          <c:orientation val="minMax"/>
          <c:max val="1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091255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114300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28575" y="52578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травень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3.05.2019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787 810,3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26 178,8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травень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- 58 739,4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травень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173 752,7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травень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- 61 631,4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52-жбк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5">
        <row r="6">
          <cell r="G6">
            <v>0</v>
          </cell>
          <cell r="K6">
            <v>55104114.03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равень 19"/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1" t="s">
        <v>66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67</v>
      </c>
      <c r="S1" s="115"/>
      <c r="T1" s="115"/>
      <c r="U1" s="115"/>
      <c r="V1" s="115"/>
      <c r="W1" s="116"/>
    </row>
    <row r="2" spans="1:23" ht="15" thickBot="1">
      <c r="A2" s="117" t="s">
        <v>71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70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27">
        <v>0</v>
      </c>
      <c r="V5" s="128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29">
        <v>1</v>
      </c>
      <c r="V7" s="130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27">
        <v>0</v>
      </c>
      <c r="V8" s="128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27">
        <v>0</v>
      </c>
      <c r="V10" s="128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27">
        <v>0</v>
      </c>
      <c r="V11" s="128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27">
        <v>0</v>
      </c>
      <c r="V14" s="128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27">
        <v>0</v>
      </c>
      <c r="V18" s="128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27">
        <v>0</v>
      </c>
      <c r="V20" s="128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27">
        <v>0</v>
      </c>
      <c r="V23" s="128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39">
        <v>0</v>
      </c>
      <c r="V24" s="140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41">
        <f>SUM(U4:U24)</f>
        <v>1</v>
      </c>
      <c r="V25" s="142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3" t="s">
        <v>33</v>
      </c>
      <c r="S28" s="143"/>
      <c r="T28" s="143"/>
      <c r="U28" s="14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4" t="s">
        <v>29</v>
      </c>
      <c r="S29" s="144"/>
      <c r="T29" s="144"/>
      <c r="U29" s="144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>
        <v>43497</v>
      </c>
      <c r="S30" s="145">
        <f>'[2]залишки'!$G$6/1000</f>
        <v>0</v>
      </c>
      <c r="T30" s="145"/>
      <c r="U30" s="145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2"/>
      <c r="S31" s="145"/>
      <c r="T31" s="145"/>
      <c r="U31" s="145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45</v>
      </c>
      <c r="T33" s="147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8" t="s">
        <v>40</v>
      </c>
      <c r="T34" s="148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3" t="s">
        <v>30</v>
      </c>
      <c r="S38" s="143"/>
      <c r="T38" s="143"/>
      <c r="U38" s="143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9" t="s">
        <v>31</v>
      </c>
      <c r="S39" s="149"/>
      <c r="T39" s="149"/>
      <c r="U39" s="149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>
        <v>43497</v>
      </c>
      <c r="S40" s="133">
        <f>'[2]залишки'!$K$6/1000</f>
        <v>55104.114030000004</v>
      </c>
      <c r="T40" s="134"/>
      <c r="U40" s="135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2"/>
      <c r="S41" s="136"/>
      <c r="T41" s="137"/>
      <c r="U41" s="138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21:V21"/>
    <mergeCell ref="U22:V22"/>
    <mergeCell ref="S33:T33"/>
    <mergeCell ref="S34:T34"/>
    <mergeCell ref="R38:U38"/>
    <mergeCell ref="R39:U39"/>
    <mergeCell ref="U23:V23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1" t="s">
        <v>72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74</v>
      </c>
      <c r="S1" s="115"/>
      <c r="T1" s="115"/>
      <c r="U1" s="115"/>
      <c r="V1" s="115"/>
      <c r="W1" s="116"/>
    </row>
    <row r="2" spans="1:23" ht="15" thickBot="1">
      <c r="A2" s="117" t="s">
        <v>77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78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25">
        <v>0</v>
      </c>
      <c r="V4" s="126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29">
        <v>0</v>
      </c>
      <c r="V7" s="130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27">
        <v>1</v>
      </c>
      <c r="V8" s="128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27">
        <v>0</v>
      </c>
      <c r="V12" s="128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27">
        <v>0</v>
      </c>
      <c r="V20" s="128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27">
        <v>0</v>
      </c>
      <c r="V21" s="128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27">
        <v>0</v>
      </c>
      <c r="V22" s="128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39">
        <v>0</v>
      </c>
      <c r="V23" s="140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41">
        <f>SUM(U4:U23)</f>
        <v>1</v>
      </c>
      <c r="V24" s="142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3" t="s">
        <v>33</v>
      </c>
      <c r="S27" s="143"/>
      <c r="T27" s="143"/>
      <c r="U27" s="14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29</v>
      </c>
      <c r="S28" s="144"/>
      <c r="T28" s="144"/>
      <c r="U28" s="14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>
        <v>43525</v>
      </c>
      <c r="S29" s="145">
        <v>9306.368960000002</v>
      </c>
      <c r="T29" s="145"/>
      <c r="U29" s="145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2"/>
      <c r="S30" s="145"/>
      <c r="T30" s="145"/>
      <c r="U30" s="145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6" t="s">
        <v>45</v>
      </c>
      <c r="T32" s="147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8" t="s">
        <v>40</v>
      </c>
      <c r="T33" s="148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3" t="s">
        <v>30</v>
      </c>
      <c r="S37" s="143"/>
      <c r="T37" s="143"/>
      <c r="U37" s="14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31</v>
      </c>
      <c r="S38" s="149"/>
      <c r="T38" s="149"/>
      <c r="U38" s="149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>
        <v>43525</v>
      </c>
      <c r="S39" s="133">
        <v>28314.82936</v>
      </c>
      <c r="T39" s="134"/>
      <c r="U39" s="135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/>
      <c r="S40" s="136"/>
      <c r="T40" s="137"/>
      <c r="U40" s="138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2:V22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79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81</v>
      </c>
      <c r="S1" s="115"/>
      <c r="T1" s="115"/>
      <c r="U1" s="115"/>
      <c r="V1" s="115"/>
      <c r="W1" s="116"/>
    </row>
    <row r="2" spans="1:23" ht="15" thickBot="1">
      <c r="A2" s="117" t="s">
        <v>83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84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29">
        <v>0</v>
      </c>
      <c r="V6" s="130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29">
        <v>1</v>
      </c>
      <c r="V7" s="130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27">
        <v>0</v>
      </c>
      <c r="V8" s="128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27">
        <v>0</v>
      </c>
      <c r="V9" s="128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27">
        <v>0</v>
      </c>
      <c r="V14" s="128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27">
        <v>0</v>
      </c>
      <c r="V15" s="128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27">
        <v>0</v>
      </c>
      <c r="V16" s="128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27">
        <v>0</v>
      </c>
      <c r="V19" s="128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27">
        <v>0</v>
      </c>
      <c r="V20" s="128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27">
        <v>0</v>
      </c>
      <c r="V22" s="128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39"/>
      <c r="V23" s="140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41">
        <f>SUM(U4:U23)</f>
        <v>1</v>
      </c>
      <c r="V24" s="142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3" t="s">
        <v>33</v>
      </c>
      <c r="S27" s="143"/>
      <c r="T27" s="143"/>
      <c r="U27" s="14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29</v>
      </c>
      <c r="S28" s="144"/>
      <c r="T28" s="144"/>
      <c r="U28" s="14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>
        <v>43556</v>
      </c>
      <c r="S29" s="145">
        <v>14524.5544</v>
      </c>
      <c r="T29" s="145"/>
      <c r="U29" s="145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2"/>
      <c r="S30" s="145"/>
      <c r="T30" s="145"/>
      <c r="U30" s="145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6" t="s">
        <v>45</v>
      </c>
      <c r="T32" s="147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8" t="s">
        <v>40</v>
      </c>
      <c r="T33" s="148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3" t="s">
        <v>30</v>
      </c>
      <c r="S37" s="143"/>
      <c r="T37" s="143"/>
      <c r="U37" s="14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31</v>
      </c>
      <c r="S38" s="149"/>
      <c r="T38" s="149"/>
      <c r="U38" s="149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>
        <v>43556</v>
      </c>
      <c r="S39" s="133">
        <v>55821.68468999999</v>
      </c>
      <c r="T39" s="134"/>
      <c r="U39" s="135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/>
      <c r="S40" s="136"/>
      <c r="T40" s="137"/>
      <c r="U40" s="138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85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86</v>
      </c>
      <c r="S1" s="115"/>
      <c r="T1" s="115"/>
      <c r="U1" s="115"/>
      <c r="V1" s="115"/>
      <c r="W1" s="116"/>
    </row>
    <row r="2" spans="1:23" ht="15" thickBot="1">
      <c r="A2" s="117" t="s">
        <v>88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89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9033.687000000002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8672.3</v>
      </c>
      <c r="R5" s="69">
        <v>1.1</v>
      </c>
      <c r="S5" s="65">
        <v>0</v>
      </c>
      <c r="T5" s="70">
        <v>20</v>
      </c>
      <c r="U5" s="127">
        <v>0</v>
      </c>
      <c r="V5" s="128"/>
      <c r="W5" s="68">
        <f aca="true" t="shared" si="3" ref="W5:W23">R5+S5+U5+T5+V5</f>
        <v>21.1</v>
      </c>
    </row>
    <row r="6" spans="1:23" ht="12.75">
      <c r="A6" s="10">
        <v>43558</v>
      </c>
      <c r="B6" s="65">
        <v>1514.8</v>
      </c>
      <c r="C6" s="79">
        <v>6.5</v>
      </c>
      <c r="D6" s="106">
        <v>6.5</v>
      </c>
      <c r="E6" s="106">
        <f t="shared" si="2"/>
        <v>0</v>
      </c>
      <c r="F6" s="72">
        <v>35.2</v>
      </c>
      <c r="G6" s="65">
        <v>85.6</v>
      </c>
      <c r="H6" s="80">
        <v>1081.9</v>
      </c>
      <c r="I6" s="78">
        <v>12.3</v>
      </c>
      <c r="J6" s="78">
        <v>34.1</v>
      </c>
      <c r="K6" s="78">
        <v>790.6</v>
      </c>
      <c r="L6" s="78">
        <v>0</v>
      </c>
      <c r="M6" s="65">
        <f t="shared" si="0"/>
        <v>59</v>
      </c>
      <c r="N6" s="65">
        <v>3620</v>
      </c>
      <c r="O6" s="65">
        <v>4100</v>
      </c>
      <c r="P6" s="3">
        <f t="shared" si="1"/>
        <v>0.8829268292682927</v>
      </c>
      <c r="Q6" s="2">
        <v>8672.3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43559</v>
      </c>
      <c r="B7" s="77">
        <v>3103.7</v>
      </c>
      <c r="C7" s="79">
        <v>17</v>
      </c>
      <c r="D7" s="106">
        <v>17</v>
      </c>
      <c r="E7" s="106">
        <f t="shared" si="2"/>
        <v>0</v>
      </c>
      <c r="F7" s="65">
        <v>118.5</v>
      </c>
      <c r="G7" s="65">
        <v>118</v>
      </c>
      <c r="H7" s="79">
        <v>1103.5</v>
      </c>
      <c r="I7" s="78">
        <v>125.2</v>
      </c>
      <c r="J7" s="78">
        <v>32.2</v>
      </c>
      <c r="K7" s="78">
        <v>0.1</v>
      </c>
      <c r="L7" s="78">
        <v>0</v>
      </c>
      <c r="M7" s="65">
        <f t="shared" si="0"/>
        <v>21.499999999999993</v>
      </c>
      <c r="N7" s="65">
        <v>4639.7</v>
      </c>
      <c r="O7" s="65">
        <v>8000</v>
      </c>
      <c r="P7" s="3">
        <f t="shared" si="1"/>
        <v>0.5799624999999999</v>
      </c>
      <c r="Q7" s="2">
        <v>8672.3</v>
      </c>
      <c r="R7" s="71">
        <v>0</v>
      </c>
      <c r="S7" s="72">
        <v>0</v>
      </c>
      <c r="T7" s="73">
        <v>0</v>
      </c>
      <c r="U7" s="129">
        <v>0</v>
      </c>
      <c r="V7" s="130"/>
      <c r="W7" s="68">
        <f t="shared" si="3"/>
        <v>0</v>
      </c>
    </row>
    <row r="8" spans="1:23" ht="12.75">
      <c r="A8" s="10">
        <v>43560</v>
      </c>
      <c r="B8" s="65">
        <v>16859.5</v>
      </c>
      <c r="C8" s="70">
        <v>16685.7</v>
      </c>
      <c r="D8" s="106">
        <v>15.4</v>
      </c>
      <c r="E8" s="106">
        <f t="shared" si="2"/>
        <v>16670.3</v>
      </c>
      <c r="F8" s="78">
        <v>39.1</v>
      </c>
      <c r="G8" s="78">
        <v>240.7</v>
      </c>
      <c r="H8" s="65">
        <v>1471.4</v>
      </c>
      <c r="I8" s="78">
        <v>-9.9</v>
      </c>
      <c r="J8" s="78">
        <v>11.95</v>
      </c>
      <c r="K8" s="78">
        <v>0</v>
      </c>
      <c r="L8" s="78">
        <v>0</v>
      </c>
      <c r="M8" s="65">
        <f t="shared" si="0"/>
        <v>109.85000000000214</v>
      </c>
      <c r="N8" s="65">
        <v>35408.3</v>
      </c>
      <c r="O8" s="65">
        <v>15200</v>
      </c>
      <c r="P8" s="3">
        <f t="shared" si="1"/>
        <v>2.3294934210526317</v>
      </c>
      <c r="Q8" s="2">
        <v>8672.3</v>
      </c>
      <c r="R8" s="71">
        <v>0</v>
      </c>
      <c r="S8" s="72">
        <v>0</v>
      </c>
      <c r="T8" s="70">
        <v>0</v>
      </c>
      <c r="U8" s="127">
        <v>1</v>
      </c>
      <c r="V8" s="128"/>
      <c r="W8" s="68">
        <f t="shared" si="3"/>
        <v>1</v>
      </c>
    </row>
    <row r="9" spans="1:23" ht="12.75">
      <c r="A9" s="10">
        <v>43563</v>
      </c>
      <c r="B9" s="65">
        <v>6750.1</v>
      </c>
      <c r="C9" s="70">
        <v>480.4</v>
      </c>
      <c r="D9" s="106">
        <v>83.4</v>
      </c>
      <c r="E9" s="106">
        <f t="shared" si="2"/>
        <v>397</v>
      </c>
      <c r="F9" s="78">
        <v>105.4</v>
      </c>
      <c r="G9" s="82">
        <v>230</v>
      </c>
      <c r="H9" s="65">
        <v>1956.7</v>
      </c>
      <c r="I9" s="78">
        <v>148.8</v>
      </c>
      <c r="J9" s="78">
        <v>61.1</v>
      </c>
      <c r="K9" s="78">
        <v>0</v>
      </c>
      <c r="L9" s="78">
        <v>0</v>
      </c>
      <c r="M9" s="65">
        <f t="shared" si="0"/>
        <v>33.09999999999976</v>
      </c>
      <c r="N9" s="65">
        <v>9765.6</v>
      </c>
      <c r="O9" s="65">
        <v>9900</v>
      </c>
      <c r="P9" s="3">
        <f t="shared" si="1"/>
        <v>0.9864242424242424</v>
      </c>
      <c r="Q9" s="2">
        <v>8672.3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43564</v>
      </c>
      <c r="B10" s="65">
        <v>2282.7</v>
      </c>
      <c r="C10" s="70">
        <v>285.4</v>
      </c>
      <c r="D10" s="106">
        <v>10.3</v>
      </c>
      <c r="E10" s="106">
        <f t="shared" si="2"/>
        <v>275.09999999999997</v>
      </c>
      <c r="F10" s="78">
        <v>43.1</v>
      </c>
      <c r="G10" s="78">
        <v>366.4</v>
      </c>
      <c r="H10" s="65">
        <v>1343.5</v>
      </c>
      <c r="I10" s="78">
        <v>92.9</v>
      </c>
      <c r="J10" s="78">
        <v>83.8</v>
      </c>
      <c r="K10" s="78">
        <v>0</v>
      </c>
      <c r="L10" s="78">
        <v>0</v>
      </c>
      <c r="M10" s="65">
        <f t="shared" si="0"/>
        <v>242.89999999999992</v>
      </c>
      <c r="N10" s="65">
        <v>4740.7</v>
      </c>
      <c r="O10" s="72">
        <v>3200</v>
      </c>
      <c r="P10" s="3">
        <f t="shared" si="1"/>
        <v>1.48146875</v>
      </c>
      <c r="Q10" s="2">
        <v>8672.3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43565</v>
      </c>
      <c r="B11" s="65">
        <v>842.9</v>
      </c>
      <c r="C11" s="70">
        <v>218.7</v>
      </c>
      <c r="D11" s="106">
        <v>43.7</v>
      </c>
      <c r="E11" s="106">
        <f t="shared" si="2"/>
        <v>175</v>
      </c>
      <c r="F11" s="78">
        <v>141.9</v>
      </c>
      <c r="G11" s="78">
        <v>227.9</v>
      </c>
      <c r="H11" s="65">
        <v>1602.6</v>
      </c>
      <c r="I11" s="78">
        <v>8.6</v>
      </c>
      <c r="J11" s="78">
        <v>22.7</v>
      </c>
      <c r="K11" s="78">
        <v>0</v>
      </c>
      <c r="L11" s="78">
        <v>0</v>
      </c>
      <c r="M11" s="65">
        <f t="shared" si="0"/>
        <v>47.39999999999982</v>
      </c>
      <c r="N11" s="65">
        <v>3112.7</v>
      </c>
      <c r="O11" s="65">
        <v>4900</v>
      </c>
      <c r="P11" s="3">
        <f t="shared" si="1"/>
        <v>0.6352448979591836</v>
      </c>
      <c r="Q11" s="2">
        <v>8672.3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43566</v>
      </c>
      <c r="B12" s="77">
        <v>1015.8</v>
      </c>
      <c r="C12" s="70">
        <v>191.2</v>
      </c>
      <c r="D12" s="106">
        <v>50.8</v>
      </c>
      <c r="E12" s="106">
        <f t="shared" si="2"/>
        <v>140.39999999999998</v>
      </c>
      <c r="F12" s="78">
        <v>95.4</v>
      </c>
      <c r="G12" s="78">
        <v>267.6</v>
      </c>
      <c r="H12" s="65">
        <v>1281.4</v>
      </c>
      <c r="I12" s="78">
        <v>77</v>
      </c>
      <c r="J12" s="78">
        <v>8.6</v>
      </c>
      <c r="K12" s="78">
        <v>0</v>
      </c>
      <c r="L12" s="78">
        <v>0</v>
      </c>
      <c r="M12" s="65">
        <f t="shared" si="0"/>
        <v>35.699999999999726</v>
      </c>
      <c r="N12" s="65">
        <v>2972.7</v>
      </c>
      <c r="O12" s="65">
        <v>4800</v>
      </c>
      <c r="P12" s="3">
        <f t="shared" si="1"/>
        <v>0.6193124999999999</v>
      </c>
      <c r="Q12" s="2">
        <v>8672.3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43567</v>
      </c>
      <c r="B13" s="65">
        <v>6223.8</v>
      </c>
      <c r="C13" s="70">
        <v>204.9</v>
      </c>
      <c r="D13" s="106">
        <v>4.8</v>
      </c>
      <c r="E13" s="106">
        <f t="shared" si="2"/>
        <v>200.1</v>
      </c>
      <c r="F13" s="78">
        <v>162.2</v>
      </c>
      <c r="G13" s="78">
        <v>424</v>
      </c>
      <c r="H13" s="65">
        <v>1516.3</v>
      </c>
      <c r="I13" s="78">
        <v>90.2</v>
      </c>
      <c r="J13" s="78">
        <v>51.3</v>
      </c>
      <c r="K13" s="78">
        <v>0</v>
      </c>
      <c r="L13" s="78">
        <v>0</v>
      </c>
      <c r="M13" s="65">
        <f t="shared" si="0"/>
        <v>23.90000000000032</v>
      </c>
      <c r="N13" s="65">
        <v>8696.6</v>
      </c>
      <c r="O13" s="65">
        <v>4500</v>
      </c>
      <c r="P13" s="3">
        <f t="shared" si="1"/>
        <v>1.932577777777778</v>
      </c>
      <c r="Q13" s="2">
        <v>8672.3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v>0</v>
      </c>
    </row>
    <row r="14" spans="1:23" ht="12.75">
      <c r="A14" s="10">
        <v>43570</v>
      </c>
      <c r="B14" s="65">
        <v>7465.8</v>
      </c>
      <c r="C14" s="70">
        <v>594.7</v>
      </c>
      <c r="D14" s="106">
        <v>187</v>
      </c>
      <c r="E14" s="106">
        <f t="shared" si="2"/>
        <v>407.70000000000005</v>
      </c>
      <c r="F14" s="78">
        <v>321.1</v>
      </c>
      <c r="G14" s="78">
        <v>371.9</v>
      </c>
      <c r="H14" s="65">
        <v>2325.3</v>
      </c>
      <c r="I14" s="78">
        <v>29.9</v>
      </c>
      <c r="J14" s="78">
        <v>39.2</v>
      </c>
      <c r="K14" s="78">
        <v>0</v>
      </c>
      <c r="L14" s="78">
        <v>0</v>
      </c>
      <c r="M14" s="65">
        <f t="shared" si="0"/>
        <v>52.34999999999981</v>
      </c>
      <c r="N14" s="65">
        <v>11200.25</v>
      </c>
      <c r="O14" s="65">
        <v>14500</v>
      </c>
      <c r="P14" s="3">
        <f t="shared" si="1"/>
        <v>0.7724310344827586</v>
      </c>
      <c r="Q14" s="2">
        <v>8672.3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43571</v>
      </c>
      <c r="B15" s="65">
        <v>2180.9</v>
      </c>
      <c r="C15" s="66">
        <v>323.2</v>
      </c>
      <c r="D15" s="106">
        <v>128.5</v>
      </c>
      <c r="E15" s="106">
        <f t="shared" si="2"/>
        <v>194.7</v>
      </c>
      <c r="F15" s="81">
        <v>294.9</v>
      </c>
      <c r="G15" s="81">
        <v>296.1</v>
      </c>
      <c r="H15" s="82">
        <v>1930.4</v>
      </c>
      <c r="I15" s="81">
        <v>8</v>
      </c>
      <c r="J15" s="81">
        <v>15.5</v>
      </c>
      <c r="K15" s="81">
        <v>0</v>
      </c>
      <c r="L15" s="81">
        <v>0</v>
      </c>
      <c r="M15" s="65">
        <f t="shared" si="0"/>
        <v>37.55000000000018</v>
      </c>
      <c r="N15" s="65">
        <v>5086.55</v>
      </c>
      <c r="O15" s="72">
        <v>7800</v>
      </c>
      <c r="P15" s="3">
        <f>N15/O15</f>
        <v>0.6521217948717949</v>
      </c>
      <c r="Q15" s="2">
        <v>8672.3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43572</v>
      </c>
      <c r="B16" s="65">
        <v>1402.3</v>
      </c>
      <c r="C16" s="70">
        <v>170.6</v>
      </c>
      <c r="D16" s="106">
        <v>17.1</v>
      </c>
      <c r="E16" s="106">
        <f t="shared" si="2"/>
        <v>153.5</v>
      </c>
      <c r="F16" s="78">
        <v>262.6</v>
      </c>
      <c r="G16" s="78">
        <v>555.3</v>
      </c>
      <c r="H16" s="65">
        <v>1599.6</v>
      </c>
      <c r="I16" s="78">
        <v>63.8</v>
      </c>
      <c r="J16" s="78">
        <v>9.5</v>
      </c>
      <c r="K16" s="78">
        <v>0</v>
      </c>
      <c r="L16" s="78">
        <v>0</v>
      </c>
      <c r="M16" s="65">
        <f t="shared" si="0"/>
        <v>27.74000000000065</v>
      </c>
      <c r="N16" s="65">
        <v>4091.44</v>
      </c>
      <c r="O16" s="72">
        <v>6000</v>
      </c>
      <c r="P16" s="3">
        <f t="shared" si="1"/>
        <v>0.6819066666666667</v>
      </c>
      <c r="Q16" s="2">
        <v>8672.3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43573</v>
      </c>
      <c r="B17" s="65">
        <v>2169.7</v>
      </c>
      <c r="C17" s="70">
        <v>278.7</v>
      </c>
      <c r="D17" s="106">
        <v>46.7</v>
      </c>
      <c r="E17" s="106">
        <f t="shared" si="2"/>
        <v>232</v>
      </c>
      <c r="F17" s="78">
        <v>237.2</v>
      </c>
      <c r="G17" s="78">
        <v>341.6</v>
      </c>
      <c r="H17" s="65">
        <v>1980.5</v>
      </c>
      <c r="I17" s="78">
        <v>116</v>
      </c>
      <c r="J17" s="78">
        <v>13.8</v>
      </c>
      <c r="K17" s="78">
        <v>0</v>
      </c>
      <c r="L17" s="78">
        <v>0</v>
      </c>
      <c r="M17" s="65">
        <f t="shared" si="0"/>
        <v>53.80000000000082</v>
      </c>
      <c r="N17" s="65">
        <v>5191.3</v>
      </c>
      <c r="O17" s="65">
        <v>9800</v>
      </c>
      <c r="P17" s="3">
        <f t="shared" si="1"/>
        <v>0.5297244897959184</v>
      </c>
      <c r="Q17" s="2">
        <v>8672.3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43574</v>
      </c>
      <c r="B18" s="65">
        <v>8220.2</v>
      </c>
      <c r="C18" s="70">
        <v>218.8</v>
      </c>
      <c r="D18" s="106">
        <v>22</v>
      </c>
      <c r="E18" s="106">
        <f t="shared" si="2"/>
        <v>196.8</v>
      </c>
      <c r="F18" s="78">
        <v>194.6</v>
      </c>
      <c r="G18" s="78">
        <v>480.1</v>
      </c>
      <c r="H18" s="65">
        <v>1917.95</v>
      </c>
      <c r="I18" s="78">
        <v>58.8</v>
      </c>
      <c r="J18" s="78">
        <v>7.7</v>
      </c>
      <c r="K18" s="78">
        <v>0</v>
      </c>
      <c r="L18" s="78">
        <v>0</v>
      </c>
      <c r="M18" s="65">
        <f>N18-B18-C18-F18-G18-H18-I18-J18-K18-L18</f>
        <v>39.94999999999959</v>
      </c>
      <c r="N18" s="65">
        <v>11138.1</v>
      </c>
      <c r="O18" s="65">
        <v>10500</v>
      </c>
      <c r="P18" s="3">
        <f>N18/O18</f>
        <v>1.0607714285714287</v>
      </c>
      <c r="Q18" s="2">
        <v>8672.3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43577</v>
      </c>
      <c r="B19" s="65">
        <v>8757.5</v>
      </c>
      <c r="C19" s="70">
        <v>1063.7</v>
      </c>
      <c r="D19" s="106">
        <v>546.2</v>
      </c>
      <c r="E19" s="106">
        <f t="shared" si="2"/>
        <v>517.5</v>
      </c>
      <c r="F19" s="78">
        <v>403.6</v>
      </c>
      <c r="G19" s="78">
        <v>763.4</v>
      </c>
      <c r="H19" s="65">
        <v>1097.1</v>
      </c>
      <c r="I19" s="78">
        <v>28.9</v>
      </c>
      <c r="J19" s="78">
        <v>8.5</v>
      </c>
      <c r="K19" s="78">
        <v>0</v>
      </c>
      <c r="L19" s="78">
        <v>0</v>
      </c>
      <c r="M19" s="65">
        <f>N19-B19-C19-F19-G19-H19-I19-J19-K19-L19</f>
        <v>27.400000000000638</v>
      </c>
      <c r="N19" s="65">
        <v>12150.1</v>
      </c>
      <c r="O19" s="65">
        <v>4600</v>
      </c>
      <c r="P19" s="3">
        <f t="shared" si="1"/>
        <v>2.641326086956522</v>
      </c>
      <c r="Q19" s="2">
        <v>8672.3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43578</v>
      </c>
      <c r="B20" s="65">
        <v>2875.95</v>
      </c>
      <c r="C20" s="70">
        <v>517.7</v>
      </c>
      <c r="D20" s="106">
        <v>311.3</v>
      </c>
      <c r="E20" s="106">
        <f t="shared" si="2"/>
        <v>206.40000000000003</v>
      </c>
      <c r="F20" s="78">
        <v>1050.8</v>
      </c>
      <c r="G20" s="65">
        <v>2687.6</v>
      </c>
      <c r="H20" s="65">
        <v>1055.2</v>
      </c>
      <c r="I20" s="78">
        <v>30.8</v>
      </c>
      <c r="J20" s="78">
        <v>13.7</v>
      </c>
      <c r="K20" s="78">
        <v>0</v>
      </c>
      <c r="L20" s="78">
        <v>0</v>
      </c>
      <c r="M20" s="65">
        <f t="shared" si="0"/>
        <v>81.0499999999995</v>
      </c>
      <c r="N20" s="65">
        <v>8312.8</v>
      </c>
      <c r="O20" s="65">
        <v>5300</v>
      </c>
      <c r="P20" s="3">
        <f t="shared" si="1"/>
        <v>1.568452830188679</v>
      </c>
      <c r="Q20" s="2">
        <v>8672.3</v>
      </c>
      <c r="R20" s="69">
        <v>15.9</v>
      </c>
      <c r="S20" s="65">
        <v>0</v>
      </c>
      <c r="T20" s="70">
        <v>0</v>
      </c>
      <c r="U20" s="127">
        <v>0</v>
      </c>
      <c r="V20" s="128"/>
      <c r="W20" s="68">
        <f t="shared" si="3"/>
        <v>15.9</v>
      </c>
    </row>
    <row r="21" spans="1:23" ht="12.75">
      <c r="A21" s="10">
        <v>43579</v>
      </c>
      <c r="B21" s="65">
        <v>3495.8</v>
      </c>
      <c r="C21" s="70">
        <v>697.4</v>
      </c>
      <c r="D21" s="106">
        <v>299.8</v>
      </c>
      <c r="E21" s="106">
        <f t="shared" si="2"/>
        <v>397.59999999999997</v>
      </c>
      <c r="F21" s="78">
        <v>742.3</v>
      </c>
      <c r="G21" s="65">
        <v>1845.4</v>
      </c>
      <c r="H21" s="65">
        <v>1026.6</v>
      </c>
      <c r="I21" s="78">
        <v>252.1</v>
      </c>
      <c r="J21" s="78">
        <v>4.5</v>
      </c>
      <c r="K21" s="78">
        <v>0</v>
      </c>
      <c r="L21" s="78">
        <v>0</v>
      </c>
      <c r="M21" s="65">
        <f t="shared" si="0"/>
        <v>28.299999999999642</v>
      </c>
      <c r="N21" s="65">
        <v>8092.4</v>
      </c>
      <c r="O21" s="65">
        <v>5800</v>
      </c>
      <c r="P21" s="3">
        <f t="shared" si="1"/>
        <v>1.3952413793103449</v>
      </c>
      <c r="Q21" s="2">
        <v>8672.3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43580</v>
      </c>
      <c r="B22" s="65">
        <v>10385.5</v>
      </c>
      <c r="C22" s="70">
        <v>2901.5</v>
      </c>
      <c r="D22" s="106">
        <v>2480.6</v>
      </c>
      <c r="E22" s="106">
        <f t="shared" si="2"/>
        <v>420.9000000000001</v>
      </c>
      <c r="F22" s="78">
        <v>1317.1</v>
      </c>
      <c r="G22" s="65">
        <v>3431.1</v>
      </c>
      <c r="H22" s="65">
        <v>1869.3</v>
      </c>
      <c r="I22" s="78">
        <v>25.5</v>
      </c>
      <c r="J22" s="78">
        <v>28.7</v>
      </c>
      <c r="K22" s="78">
        <v>0</v>
      </c>
      <c r="L22" s="78">
        <v>0</v>
      </c>
      <c r="M22" s="65">
        <f t="shared" si="0"/>
        <v>24.5000000000005</v>
      </c>
      <c r="N22" s="65">
        <v>19983.2</v>
      </c>
      <c r="O22" s="65">
        <v>18900</v>
      </c>
      <c r="P22" s="3">
        <f t="shared" si="1"/>
        <v>1.0573121693121694</v>
      </c>
      <c r="Q22" s="2">
        <v>8672.3</v>
      </c>
      <c r="R22" s="102">
        <v>11.7</v>
      </c>
      <c r="S22" s="103">
        <v>0</v>
      </c>
      <c r="T22" s="104">
        <v>0</v>
      </c>
      <c r="U22" s="127">
        <v>0</v>
      </c>
      <c r="V22" s="128"/>
      <c r="W22" s="68">
        <f t="shared" si="3"/>
        <v>11.7</v>
      </c>
    </row>
    <row r="23" spans="1:23" ht="13.5" thickBot="1">
      <c r="A23" s="10">
        <v>43581</v>
      </c>
      <c r="B23" s="65">
        <v>10578.5</v>
      </c>
      <c r="C23" s="74">
        <v>786.5</v>
      </c>
      <c r="D23" s="106">
        <v>485.9</v>
      </c>
      <c r="E23" s="106">
        <f t="shared" si="2"/>
        <v>300.6</v>
      </c>
      <c r="F23" s="78">
        <v>608.2</v>
      </c>
      <c r="G23" s="65">
        <v>2224.1</v>
      </c>
      <c r="H23" s="65">
        <v>1551</v>
      </c>
      <c r="I23" s="78">
        <v>33.95</v>
      </c>
      <c r="J23" s="78">
        <v>75.5</v>
      </c>
      <c r="K23" s="78">
        <v>0</v>
      </c>
      <c r="L23" s="78">
        <v>0</v>
      </c>
      <c r="M23" s="65">
        <f t="shared" si="0"/>
        <v>42.350000000000634</v>
      </c>
      <c r="N23" s="65">
        <v>15900.1</v>
      </c>
      <c r="O23" s="65">
        <v>16000</v>
      </c>
      <c r="P23" s="3">
        <f t="shared" si="1"/>
        <v>0.99375625</v>
      </c>
      <c r="Q23" s="2">
        <v>8672.3</v>
      </c>
      <c r="R23" s="98">
        <v>0</v>
      </c>
      <c r="S23" s="99">
        <v>0</v>
      </c>
      <c r="T23" s="100">
        <v>78.5</v>
      </c>
      <c r="U23" s="139"/>
      <c r="V23" s="140"/>
      <c r="W23" s="101">
        <f t="shared" si="3"/>
        <v>78.5</v>
      </c>
    </row>
    <row r="24" spans="1:23" ht="13.5" thickBot="1">
      <c r="A24" s="83" t="s">
        <v>28</v>
      </c>
      <c r="B24" s="85">
        <f aca="true" t="shared" si="4" ref="B24:O24">SUM(B4:B23)</f>
        <v>98158.35</v>
      </c>
      <c r="C24" s="85">
        <f t="shared" si="4"/>
        <v>25655.60000000001</v>
      </c>
      <c r="D24" s="107">
        <f t="shared" si="4"/>
        <v>4770</v>
      </c>
      <c r="E24" s="107">
        <f t="shared" si="4"/>
        <v>20885.6</v>
      </c>
      <c r="F24" s="85">
        <f t="shared" si="4"/>
        <v>6260.099999999999</v>
      </c>
      <c r="G24" s="85">
        <f t="shared" si="4"/>
        <v>15315.699999999999</v>
      </c>
      <c r="H24" s="85">
        <f t="shared" si="4"/>
        <v>29918.549999999996</v>
      </c>
      <c r="I24" s="85">
        <f t="shared" si="4"/>
        <v>1402.8500000000001</v>
      </c>
      <c r="J24" s="85">
        <f t="shared" si="4"/>
        <v>599.75</v>
      </c>
      <c r="K24" s="85">
        <f t="shared" si="4"/>
        <v>790.7</v>
      </c>
      <c r="L24" s="85">
        <f t="shared" si="4"/>
        <v>1530.3</v>
      </c>
      <c r="M24" s="84">
        <f t="shared" si="4"/>
        <v>1041.8400000000038</v>
      </c>
      <c r="N24" s="84">
        <f t="shared" si="4"/>
        <v>180673.74000000002</v>
      </c>
      <c r="O24" s="84">
        <f t="shared" si="4"/>
        <v>162800</v>
      </c>
      <c r="P24" s="86">
        <f>N24/O24</f>
        <v>1.1097895577395578</v>
      </c>
      <c r="Q24" s="2"/>
      <c r="R24" s="75">
        <f>SUM(R4:R23)</f>
        <v>28.7</v>
      </c>
      <c r="S24" s="75">
        <f>SUM(S4:S23)</f>
        <v>0</v>
      </c>
      <c r="T24" s="75">
        <f>SUM(T4:T23)</f>
        <v>98.5</v>
      </c>
      <c r="U24" s="141">
        <f>SUM(U4:U23)</f>
        <v>1</v>
      </c>
      <c r="V24" s="142"/>
      <c r="W24" s="75">
        <f>R24+S24+U24+T24+V24</f>
        <v>128.2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3" t="s">
        <v>33</v>
      </c>
      <c r="S27" s="143"/>
      <c r="T27" s="143"/>
      <c r="U27" s="14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29</v>
      </c>
      <c r="S28" s="144"/>
      <c r="T28" s="144"/>
      <c r="U28" s="14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>
        <v>43586</v>
      </c>
      <c r="S29" s="145">
        <v>1497.42704</v>
      </c>
      <c r="T29" s="145"/>
      <c r="U29" s="145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2"/>
      <c r="S30" s="145"/>
      <c r="T30" s="145"/>
      <c r="U30" s="145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6" t="s">
        <v>45</v>
      </c>
      <c r="T32" s="147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8" t="s">
        <v>40</v>
      </c>
      <c r="T33" s="148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3" t="s">
        <v>30</v>
      </c>
      <c r="S37" s="143"/>
      <c r="T37" s="143"/>
      <c r="U37" s="14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31</v>
      </c>
      <c r="S38" s="149"/>
      <c r="T38" s="149"/>
      <c r="U38" s="149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>
        <v>43586</v>
      </c>
      <c r="S39" s="133">
        <v>57866.88668999999</v>
      </c>
      <c r="T39" s="134"/>
      <c r="U39" s="135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/>
      <c r="S40" s="136"/>
      <c r="T40" s="137"/>
      <c r="U40" s="138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W48"/>
  <sheetViews>
    <sheetView tabSelected="1"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6" sqref="S4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90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91</v>
      </c>
      <c r="S1" s="115"/>
      <c r="T1" s="115"/>
      <c r="U1" s="115"/>
      <c r="V1" s="115"/>
      <c r="W1" s="116"/>
    </row>
    <row r="2" spans="1:23" ht="15" thickBot="1">
      <c r="A2" s="117" t="s">
        <v>94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95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43587</v>
      </c>
      <c r="B4" s="65">
        <v>1850.5</v>
      </c>
      <c r="C4" s="79">
        <v>727.6</v>
      </c>
      <c r="D4" s="106">
        <v>16.7</v>
      </c>
      <c r="E4" s="106">
        <f>C4-D4</f>
        <v>710.9</v>
      </c>
      <c r="F4" s="65">
        <v>43.7</v>
      </c>
      <c r="G4" s="65">
        <v>216.5</v>
      </c>
      <c r="H4" s="67">
        <v>2017.5</v>
      </c>
      <c r="I4" s="78">
        <v>111.9</v>
      </c>
      <c r="J4" s="78">
        <v>7.7</v>
      </c>
      <c r="K4" s="78">
        <v>0</v>
      </c>
      <c r="L4" s="65">
        <v>1117.2</v>
      </c>
      <c r="M4" s="65">
        <f aca="true" t="shared" si="0" ref="M4:M25">N4-B4-C4-F4-G4-H4-I4-J4-K4-L4</f>
        <v>20.09999999999991</v>
      </c>
      <c r="N4" s="65">
        <v>6112.7</v>
      </c>
      <c r="O4" s="65">
        <v>6000</v>
      </c>
      <c r="P4" s="3">
        <f aca="true" t="shared" si="1" ref="P4:P25">N4/O4</f>
        <v>1.0187833333333334</v>
      </c>
      <c r="Q4" s="2">
        <f>AVERAGE(N4:N25)</f>
        <v>7667.5599999999995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43588</v>
      </c>
      <c r="B5" s="65">
        <v>4516.4</v>
      </c>
      <c r="C5" s="79">
        <v>286.7</v>
      </c>
      <c r="D5" s="106">
        <v>10.3</v>
      </c>
      <c r="E5" s="106">
        <f aca="true" t="shared" si="2" ref="E5:E25">C5-D5</f>
        <v>276.4</v>
      </c>
      <c r="F5" s="65">
        <v>34.2</v>
      </c>
      <c r="G5" s="65">
        <v>175.1</v>
      </c>
      <c r="H5" s="79">
        <v>1509.5</v>
      </c>
      <c r="I5" s="78">
        <v>84.3</v>
      </c>
      <c r="J5" s="78">
        <v>20.2</v>
      </c>
      <c r="K5" s="78">
        <v>0</v>
      </c>
      <c r="L5" s="65">
        <v>0</v>
      </c>
      <c r="M5" s="65">
        <f t="shared" si="0"/>
        <v>14.800000000000185</v>
      </c>
      <c r="N5" s="65">
        <v>6641.2</v>
      </c>
      <c r="O5" s="65">
        <v>3000</v>
      </c>
      <c r="P5" s="3">
        <f t="shared" si="1"/>
        <v>2.2137333333333333</v>
      </c>
      <c r="Q5" s="2">
        <v>7667.6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5">R5+S5+U5+T5+V5</f>
        <v>0</v>
      </c>
    </row>
    <row r="6" spans="1:23" ht="12.75">
      <c r="A6" s="10">
        <v>43591</v>
      </c>
      <c r="B6" s="65">
        <v>4434.9</v>
      </c>
      <c r="C6" s="79">
        <v>456.3</v>
      </c>
      <c r="D6" s="106">
        <v>10.4</v>
      </c>
      <c r="E6" s="106">
        <f t="shared" si="2"/>
        <v>445.90000000000003</v>
      </c>
      <c r="F6" s="72">
        <v>29.1</v>
      </c>
      <c r="G6" s="65">
        <v>195.6</v>
      </c>
      <c r="H6" s="80">
        <v>2255.3</v>
      </c>
      <c r="I6" s="78">
        <v>64.8</v>
      </c>
      <c r="J6" s="78">
        <v>80</v>
      </c>
      <c r="K6" s="78">
        <v>616.1</v>
      </c>
      <c r="L6" s="78">
        <v>0</v>
      </c>
      <c r="M6" s="65">
        <f t="shared" si="0"/>
        <v>44.00000000000057</v>
      </c>
      <c r="N6" s="65">
        <v>8176.1</v>
      </c>
      <c r="O6" s="65">
        <v>4100</v>
      </c>
      <c r="P6" s="3">
        <f t="shared" si="1"/>
        <v>1.9941707317073172</v>
      </c>
      <c r="Q6" s="2">
        <v>7667.6</v>
      </c>
      <c r="R6" s="71">
        <v>0</v>
      </c>
      <c r="S6" s="72">
        <v>0</v>
      </c>
      <c r="T6" s="73">
        <v>0</v>
      </c>
      <c r="U6" s="129">
        <v>1</v>
      </c>
      <c r="V6" s="130"/>
      <c r="W6" s="68">
        <f t="shared" si="3"/>
        <v>1</v>
      </c>
    </row>
    <row r="7" spans="1:23" ht="12.75">
      <c r="A7" s="10">
        <v>43592</v>
      </c>
      <c r="B7" s="77">
        <v>12696.8</v>
      </c>
      <c r="C7" s="79">
        <v>377.7</v>
      </c>
      <c r="D7" s="106">
        <v>20.2</v>
      </c>
      <c r="E7" s="106">
        <f t="shared" si="2"/>
        <v>357.5</v>
      </c>
      <c r="F7" s="65">
        <v>57.6</v>
      </c>
      <c r="G7" s="65">
        <v>147.1</v>
      </c>
      <c r="H7" s="79">
        <v>2858.1</v>
      </c>
      <c r="I7" s="78">
        <v>87.1</v>
      </c>
      <c r="J7" s="78">
        <v>56.3</v>
      </c>
      <c r="K7" s="78">
        <v>0</v>
      </c>
      <c r="L7" s="78">
        <v>0</v>
      </c>
      <c r="M7" s="65">
        <f t="shared" si="0"/>
        <v>43.10000000000046</v>
      </c>
      <c r="N7" s="65">
        <v>16323.8</v>
      </c>
      <c r="O7" s="65">
        <v>18500</v>
      </c>
      <c r="P7" s="3">
        <f t="shared" si="1"/>
        <v>0.8823675675675675</v>
      </c>
      <c r="Q7" s="2">
        <v>7667.6</v>
      </c>
      <c r="R7" s="71">
        <v>0</v>
      </c>
      <c r="S7" s="72">
        <v>0</v>
      </c>
      <c r="T7" s="73">
        <v>45.2</v>
      </c>
      <c r="U7" s="129">
        <v>0</v>
      </c>
      <c r="V7" s="130"/>
      <c r="W7" s="68">
        <f t="shared" si="3"/>
        <v>45.2</v>
      </c>
    </row>
    <row r="8" spans="1:23" ht="12.75">
      <c r="A8" s="10">
        <v>43593</v>
      </c>
      <c r="B8" s="65">
        <v>5897.6</v>
      </c>
      <c r="C8" s="70">
        <v>206.4</v>
      </c>
      <c r="D8" s="106">
        <v>17.6</v>
      </c>
      <c r="E8" s="106">
        <f t="shared" si="2"/>
        <v>188.8</v>
      </c>
      <c r="F8" s="78">
        <v>51</v>
      </c>
      <c r="G8" s="78">
        <v>235.2</v>
      </c>
      <c r="H8" s="65">
        <v>2721.4</v>
      </c>
      <c r="I8" s="78">
        <v>124</v>
      </c>
      <c r="J8" s="78">
        <v>76.8</v>
      </c>
      <c r="K8" s="78">
        <v>0</v>
      </c>
      <c r="L8" s="78">
        <v>0</v>
      </c>
      <c r="M8" s="65">
        <f t="shared" si="0"/>
        <v>151.95</v>
      </c>
      <c r="N8" s="65">
        <v>9464.35</v>
      </c>
      <c r="O8" s="65">
        <v>8800</v>
      </c>
      <c r="P8" s="3">
        <f t="shared" si="1"/>
        <v>1.0754943181818182</v>
      </c>
      <c r="Q8" s="2">
        <v>7667.6</v>
      </c>
      <c r="R8" s="71">
        <v>0</v>
      </c>
      <c r="S8" s="72">
        <v>0</v>
      </c>
      <c r="T8" s="70">
        <v>0</v>
      </c>
      <c r="U8" s="127">
        <v>0</v>
      </c>
      <c r="V8" s="128"/>
      <c r="W8" s="68">
        <f t="shared" si="3"/>
        <v>0</v>
      </c>
    </row>
    <row r="9" spans="1:23" ht="12.75">
      <c r="A9" s="10">
        <v>43595</v>
      </c>
      <c r="B9" s="65">
        <v>684.2</v>
      </c>
      <c r="C9" s="70">
        <v>600</v>
      </c>
      <c r="D9" s="106">
        <v>24.9</v>
      </c>
      <c r="E9" s="106">
        <f t="shared" si="2"/>
        <v>575.1</v>
      </c>
      <c r="F9" s="78">
        <v>10.5</v>
      </c>
      <c r="G9" s="82">
        <v>146.6</v>
      </c>
      <c r="H9" s="65">
        <v>2840</v>
      </c>
      <c r="I9" s="78">
        <v>64.1</v>
      </c>
      <c r="J9" s="78">
        <v>39.5</v>
      </c>
      <c r="K9" s="78">
        <v>0</v>
      </c>
      <c r="L9" s="78">
        <v>0</v>
      </c>
      <c r="M9" s="65">
        <f t="shared" si="0"/>
        <v>44.10000000000028</v>
      </c>
      <c r="N9" s="65">
        <v>4429</v>
      </c>
      <c r="O9" s="65">
        <v>7000</v>
      </c>
      <c r="P9" s="3">
        <f t="shared" si="1"/>
        <v>0.6327142857142857</v>
      </c>
      <c r="Q9" s="2">
        <v>7667.6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43596</v>
      </c>
      <c r="B10" s="65">
        <v>714.7</v>
      </c>
      <c r="C10" s="70">
        <v>165.8</v>
      </c>
      <c r="D10" s="106">
        <v>2.7</v>
      </c>
      <c r="E10" s="106">
        <f t="shared" si="2"/>
        <v>163.10000000000002</v>
      </c>
      <c r="F10" s="78">
        <v>20.2</v>
      </c>
      <c r="G10" s="78">
        <v>145</v>
      </c>
      <c r="H10" s="65">
        <v>450.4</v>
      </c>
      <c r="I10" s="78">
        <v>61</v>
      </c>
      <c r="J10" s="78">
        <v>6</v>
      </c>
      <c r="K10" s="78">
        <v>0</v>
      </c>
      <c r="L10" s="78">
        <v>0</v>
      </c>
      <c r="M10" s="65">
        <f t="shared" si="0"/>
        <v>33.10000000000002</v>
      </c>
      <c r="N10" s="65">
        <v>1596.2</v>
      </c>
      <c r="O10" s="72">
        <v>3200</v>
      </c>
      <c r="P10" s="3">
        <f t="shared" si="1"/>
        <v>0.4988125</v>
      </c>
      <c r="Q10" s="2">
        <v>7667.6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43598</v>
      </c>
      <c r="B11" s="65">
        <v>1754.2</v>
      </c>
      <c r="C11" s="70">
        <v>272.9</v>
      </c>
      <c r="D11" s="106">
        <v>94.8</v>
      </c>
      <c r="E11" s="106">
        <f t="shared" si="2"/>
        <v>178.09999999999997</v>
      </c>
      <c r="F11" s="78">
        <v>48.4</v>
      </c>
      <c r="G11" s="78">
        <v>498.2</v>
      </c>
      <c r="H11" s="65">
        <v>2512.6</v>
      </c>
      <c r="I11" s="78">
        <v>5</v>
      </c>
      <c r="J11" s="78">
        <v>6</v>
      </c>
      <c r="K11" s="78">
        <v>0</v>
      </c>
      <c r="L11" s="78">
        <v>0</v>
      </c>
      <c r="M11" s="65">
        <f t="shared" si="0"/>
        <v>24.000000000000455</v>
      </c>
      <c r="N11" s="65">
        <v>5121.3</v>
      </c>
      <c r="O11" s="65">
        <v>4900</v>
      </c>
      <c r="P11" s="3">
        <f t="shared" si="1"/>
        <v>1.0451632653061225</v>
      </c>
      <c r="Q11" s="2">
        <v>7667.6</v>
      </c>
      <c r="R11" s="69">
        <v>0</v>
      </c>
      <c r="S11" s="65">
        <v>0</v>
      </c>
      <c r="T11" s="70">
        <v>668.6</v>
      </c>
      <c r="U11" s="127">
        <v>0</v>
      </c>
      <c r="V11" s="128"/>
      <c r="W11" s="68">
        <f t="shared" si="3"/>
        <v>668.6</v>
      </c>
    </row>
    <row r="12" spans="1:23" ht="12.75">
      <c r="A12" s="10">
        <v>43599</v>
      </c>
      <c r="B12" s="77">
        <v>4131.9</v>
      </c>
      <c r="C12" s="70">
        <v>250.3</v>
      </c>
      <c r="D12" s="106">
        <v>46.2</v>
      </c>
      <c r="E12" s="106">
        <f t="shared" si="2"/>
        <v>204.10000000000002</v>
      </c>
      <c r="F12" s="78">
        <v>20.6</v>
      </c>
      <c r="G12" s="78">
        <v>298.7</v>
      </c>
      <c r="H12" s="65">
        <v>2814.3</v>
      </c>
      <c r="I12" s="78">
        <v>71.1</v>
      </c>
      <c r="J12" s="78">
        <v>11.9</v>
      </c>
      <c r="K12" s="78">
        <v>0</v>
      </c>
      <c r="L12" s="78">
        <v>0</v>
      </c>
      <c r="M12" s="65">
        <f t="shared" si="0"/>
        <v>36.300000000000644</v>
      </c>
      <c r="N12" s="65">
        <v>7635.1</v>
      </c>
      <c r="O12" s="65">
        <v>7800</v>
      </c>
      <c r="P12" s="3">
        <f t="shared" si="1"/>
        <v>0.9788589743589744</v>
      </c>
      <c r="Q12" s="2">
        <v>7667.6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43600</v>
      </c>
      <c r="B13" s="65">
        <v>7971.1</v>
      </c>
      <c r="C13" s="70">
        <v>279.1</v>
      </c>
      <c r="D13" s="106">
        <v>16.8</v>
      </c>
      <c r="E13" s="106">
        <f t="shared" si="2"/>
        <v>262.3</v>
      </c>
      <c r="F13" s="78">
        <v>32.6</v>
      </c>
      <c r="G13" s="78">
        <v>536.8</v>
      </c>
      <c r="H13" s="65">
        <v>3323</v>
      </c>
      <c r="I13" s="78">
        <v>53.4</v>
      </c>
      <c r="J13" s="78">
        <v>6.8</v>
      </c>
      <c r="K13" s="78">
        <v>0</v>
      </c>
      <c r="L13" s="78">
        <v>0</v>
      </c>
      <c r="M13" s="65">
        <f t="shared" si="0"/>
        <v>207.09999999999835</v>
      </c>
      <c r="N13" s="65">
        <v>12409.9</v>
      </c>
      <c r="O13" s="65">
        <v>16000</v>
      </c>
      <c r="P13" s="3">
        <f t="shared" si="1"/>
        <v>0.77561875</v>
      </c>
      <c r="Q13" s="2">
        <v>7667.6</v>
      </c>
      <c r="R13" s="69">
        <v>0</v>
      </c>
      <c r="S13" s="65">
        <v>0</v>
      </c>
      <c r="T13" s="70">
        <v>44.8</v>
      </c>
      <c r="U13" s="127">
        <v>0</v>
      </c>
      <c r="V13" s="128"/>
      <c r="W13" s="68">
        <f t="shared" si="3"/>
        <v>44.8</v>
      </c>
    </row>
    <row r="14" spans="1:23" ht="12.75">
      <c r="A14" s="10">
        <v>43601</v>
      </c>
      <c r="B14" s="65">
        <v>2378.4</v>
      </c>
      <c r="C14" s="70">
        <v>210.3</v>
      </c>
      <c r="D14" s="106">
        <v>67.6</v>
      </c>
      <c r="E14" s="106">
        <f t="shared" si="2"/>
        <v>142.70000000000002</v>
      </c>
      <c r="F14" s="78">
        <v>52.6</v>
      </c>
      <c r="G14" s="78">
        <v>262.2</v>
      </c>
      <c r="H14" s="65">
        <v>4059.6</v>
      </c>
      <c r="I14" s="78">
        <v>130.7</v>
      </c>
      <c r="J14" s="78">
        <v>11.5</v>
      </c>
      <c r="K14" s="78">
        <v>0</v>
      </c>
      <c r="L14" s="78">
        <v>0</v>
      </c>
      <c r="M14" s="65">
        <f t="shared" si="0"/>
        <v>33.550000000000466</v>
      </c>
      <c r="N14" s="65">
        <v>7138.85</v>
      </c>
      <c r="O14" s="65">
        <v>7500</v>
      </c>
      <c r="P14" s="3">
        <f t="shared" si="1"/>
        <v>0.9518466666666667</v>
      </c>
      <c r="Q14" s="2">
        <v>7667.6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43602</v>
      </c>
      <c r="B15" s="65">
        <v>2676.2</v>
      </c>
      <c r="C15" s="66">
        <v>308.2</v>
      </c>
      <c r="D15" s="106">
        <v>84</v>
      </c>
      <c r="E15" s="106">
        <f t="shared" si="2"/>
        <v>224.2</v>
      </c>
      <c r="F15" s="81">
        <v>68.1</v>
      </c>
      <c r="G15" s="81">
        <v>468.1</v>
      </c>
      <c r="H15" s="82">
        <v>4716.6</v>
      </c>
      <c r="I15" s="81">
        <v>89.6</v>
      </c>
      <c r="J15" s="81">
        <v>8.4</v>
      </c>
      <c r="K15" s="81">
        <v>0</v>
      </c>
      <c r="L15" s="81">
        <v>0</v>
      </c>
      <c r="M15" s="65">
        <f t="shared" si="0"/>
        <v>48.50000000000001</v>
      </c>
      <c r="N15" s="65">
        <v>8383.7</v>
      </c>
      <c r="O15" s="72">
        <v>7800</v>
      </c>
      <c r="P15" s="3">
        <f>N15/O15</f>
        <v>1.0748333333333335</v>
      </c>
      <c r="Q15" s="2">
        <v>7667.6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43605</v>
      </c>
      <c r="B16" s="65">
        <v>5256.1</v>
      </c>
      <c r="C16" s="70">
        <v>642.6</v>
      </c>
      <c r="D16" s="106">
        <v>193.6</v>
      </c>
      <c r="E16" s="106">
        <f t="shared" si="2"/>
        <v>449</v>
      </c>
      <c r="F16" s="78">
        <v>56.9</v>
      </c>
      <c r="G16" s="78">
        <v>419</v>
      </c>
      <c r="H16" s="65">
        <v>2654.4</v>
      </c>
      <c r="I16" s="78">
        <v>121.4</v>
      </c>
      <c r="J16" s="78">
        <v>7.4</v>
      </c>
      <c r="K16" s="78">
        <v>0</v>
      </c>
      <c r="L16" s="78">
        <v>0</v>
      </c>
      <c r="M16" s="65">
        <f t="shared" si="0"/>
        <v>16.94999999999954</v>
      </c>
      <c r="N16" s="65">
        <v>9174.75</v>
      </c>
      <c r="O16" s="72">
        <v>10000</v>
      </c>
      <c r="P16" s="3">
        <f t="shared" si="1"/>
        <v>0.917475</v>
      </c>
      <c r="Q16" s="2">
        <v>7667.6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43606</v>
      </c>
      <c r="B17" s="65">
        <v>4508.4</v>
      </c>
      <c r="C17" s="70">
        <v>136.7</v>
      </c>
      <c r="D17" s="106">
        <v>13.1</v>
      </c>
      <c r="E17" s="106">
        <f t="shared" si="2"/>
        <v>123.6</v>
      </c>
      <c r="F17" s="78">
        <v>50.55</v>
      </c>
      <c r="G17" s="78">
        <v>489.75</v>
      </c>
      <c r="H17" s="65">
        <v>742.1</v>
      </c>
      <c r="I17" s="78">
        <v>44.75</v>
      </c>
      <c r="J17" s="78">
        <v>8.2</v>
      </c>
      <c r="K17" s="78">
        <v>0</v>
      </c>
      <c r="L17" s="78">
        <v>0</v>
      </c>
      <c r="M17" s="65">
        <f t="shared" si="0"/>
        <v>20.30000000000034</v>
      </c>
      <c r="N17" s="65">
        <v>6000.75</v>
      </c>
      <c r="O17" s="65">
        <v>10500</v>
      </c>
      <c r="P17" s="3">
        <f t="shared" si="1"/>
        <v>0.5715</v>
      </c>
      <c r="Q17" s="2">
        <v>7667.6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43607</v>
      </c>
      <c r="B18" s="65">
        <v>4835.4</v>
      </c>
      <c r="C18" s="70">
        <v>176.3</v>
      </c>
      <c r="D18" s="106">
        <v>16.9</v>
      </c>
      <c r="E18" s="106">
        <f t="shared" si="2"/>
        <v>159.4</v>
      </c>
      <c r="F18" s="78">
        <v>75.1</v>
      </c>
      <c r="G18" s="78">
        <v>618.3</v>
      </c>
      <c r="H18" s="65">
        <v>538.2</v>
      </c>
      <c r="I18" s="78">
        <v>113.5</v>
      </c>
      <c r="J18" s="78">
        <v>24.1</v>
      </c>
      <c r="K18" s="78">
        <v>0</v>
      </c>
      <c r="L18" s="78">
        <v>0</v>
      </c>
      <c r="M18" s="65">
        <f>N18-B18-C18-F18-G18-H18-I18-J18-K18-L18</f>
        <v>24.800000000000317</v>
      </c>
      <c r="N18" s="65">
        <v>6405.7</v>
      </c>
      <c r="O18" s="65">
        <v>8500</v>
      </c>
      <c r="P18" s="3">
        <f>N18/O18</f>
        <v>0.7536117647058823</v>
      </c>
      <c r="Q18" s="2">
        <v>7667.6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43608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4600</v>
      </c>
      <c r="P19" s="3">
        <f t="shared" si="1"/>
        <v>0</v>
      </c>
      <c r="Q19" s="2">
        <v>7667.6</v>
      </c>
      <c r="R19" s="69"/>
      <c r="S19" s="65"/>
      <c r="T19" s="70"/>
      <c r="U19" s="127"/>
      <c r="V19" s="128"/>
      <c r="W19" s="68">
        <f t="shared" si="3"/>
        <v>0</v>
      </c>
    </row>
    <row r="20" spans="1:23" ht="12.75">
      <c r="A20" s="10">
        <v>43609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3300</v>
      </c>
      <c r="P20" s="3">
        <f t="shared" si="1"/>
        <v>0</v>
      </c>
      <c r="Q20" s="2">
        <v>7667.6</v>
      </c>
      <c r="R20" s="69"/>
      <c r="S20" s="65"/>
      <c r="T20" s="70"/>
      <c r="U20" s="127"/>
      <c r="V20" s="128"/>
      <c r="W20" s="68">
        <f t="shared" si="3"/>
        <v>0</v>
      </c>
    </row>
    <row r="21" spans="1:23" ht="12.75">
      <c r="A21" s="10">
        <v>43612</v>
      </c>
      <c r="B21" s="65"/>
      <c r="C21" s="70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5300</v>
      </c>
      <c r="P21" s="3">
        <f t="shared" si="1"/>
        <v>0</v>
      </c>
      <c r="Q21" s="2">
        <v>7667.6</v>
      </c>
      <c r="R21" s="102"/>
      <c r="S21" s="103"/>
      <c r="T21" s="104"/>
      <c r="U21" s="127"/>
      <c r="V21" s="128"/>
      <c r="W21" s="68">
        <f t="shared" si="3"/>
        <v>0</v>
      </c>
    </row>
    <row r="22" spans="1:23" ht="12.75">
      <c r="A22" s="10">
        <v>43613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5800</v>
      </c>
      <c r="P22" s="3">
        <f t="shared" si="1"/>
        <v>0</v>
      </c>
      <c r="Q22" s="2">
        <v>7667.6</v>
      </c>
      <c r="R22" s="102"/>
      <c r="S22" s="103"/>
      <c r="T22" s="104"/>
      <c r="U22" s="127"/>
      <c r="V22" s="128"/>
      <c r="W22" s="68">
        <f t="shared" si="3"/>
        <v>0</v>
      </c>
    </row>
    <row r="23" spans="1:23" ht="12.75">
      <c r="A23" s="10">
        <v>43614</v>
      </c>
      <c r="B23" s="65"/>
      <c r="C23" s="70"/>
      <c r="D23" s="106"/>
      <c r="E23" s="106"/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9800</v>
      </c>
      <c r="P23" s="3">
        <f>N23/O23</f>
        <v>0</v>
      </c>
      <c r="Q23" s="2">
        <v>7667.6</v>
      </c>
      <c r="R23" s="102"/>
      <c r="S23" s="103"/>
      <c r="T23" s="104"/>
      <c r="U23" s="109"/>
      <c r="V23" s="110"/>
      <c r="W23" s="68"/>
    </row>
    <row r="24" spans="1:23" ht="12.75">
      <c r="A24" s="10">
        <v>43615</v>
      </c>
      <c r="B24" s="65"/>
      <c r="C24" s="70"/>
      <c r="D24" s="106"/>
      <c r="E24" s="106">
        <f t="shared" si="2"/>
        <v>0</v>
      </c>
      <c r="F24" s="78"/>
      <c r="G24" s="65"/>
      <c r="H24" s="65"/>
      <c r="I24" s="78"/>
      <c r="J24" s="78"/>
      <c r="K24" s="78"/>
      <c r="L24" s="78"/>
      <c r="M24" s="65">
        <f t="shared" si="0"/>
        <v>0</v>
      </c>
      <c r="N24" s="65"/>
      <c r="O24" s="65">
        <v>12100</v>
      </c>
      <c r="P24" s="3">
        <f>N24/O22</f>
        <v>0</v>
      </c>
      <c r="Q24" s="2">
        <v>7667.6</v>
      </c>
      <c r="R24" s="102"/>
      <c r="S24" s="103"/>
      <c r="T24" s="104"/>
      <c r="U24" s="109"/>
      <c r="V24" s="110"/>
      <c r="W24" s="68">
        <f t="shared" si="3"/>
        <v>0</v>
      </c>
    </row>
    <row r="25" spans="1:23" ht="13.5" thickBot="1">
      <c r="A25" s="10">
        <v>43616</v>
      </c>
      <c r="B25" s="65"/>
      <c r="C25" s="74"/>
      <c r="D25" s="106"/>
      <c r="E25" s="106">
        <f t="shared" si="2"/>
        <v>0</v>
      </c>
      <c r="F25" s="78"/>
      <c r="G25" s="65"/>
      <c r="H25" s="65"/>
      <c r="I25" s="78"/>
      <c r="J25" s="78"/>
      <c r="K25" s="78"/>
      <c r="L25" s="78"/>
      <c r="M25" s="65">
        <f t="shared" si="0"/>
        <v>0</v>
      </c>
      <c r="N25" s="65"/>
      <c r="O25" s="65">
        <v>8600</v>
      </c>
      <c r="P25" s="3">
        <f t="shared" si="1"/>
        <v>0</v>
      </c>
      <c r="Q25" s="2">
        <v>7667.6</v>
      </c>
      <c r="R25" s="98"/>
      <c r="S25" s="99"/>
      <c r="T25" s="100"/>
      <c r="U25" s="139"/>
      <c r="V25" s="140"/>
      <c r="W25" s="68">
        <f t="shared" si="3"/>
        <v>0</v>
      </c>
    </row>
    <row r="26" spans="1:23" ht="13.5" thickBot="1">
      <c r="A26" s="83" t="s">
        <v>28</v>
      </c>
      <c r="B26" s="85">
        <f aca="true" t="shared" si="4" ref="B26:O26">SUM(B4:B25)</f>
        <v>64306.799999999996</v>
      </c>
      <c r="C26" s="85">
        <f t="shared" si="4"/>
        <v>5096.900000000001</v>
      </c>
      <c r="D26" s="107">
        <f t="shared" si="4"/>
        <v>635.8000000000001</v>
      </c>
      <c r="E26" s="107">
        <f t="shared" si="4"/>
        <v>4461.099999999999</v>
      </c>
      <c r="F26" s="85">
        <f t="shared" si="4"/>
        <v>651.15</v>
      </c>
      <c r="G26" s="85">
        <f t="shared" si="4"/>
        <v>4852.150000000001</v>
      </c>
      <c r="H26" s="85">
        <f t="shared" si="4"/>
        <v>36012.99999999999</v>
      </c>
      <c r="I26" s="85">
        <f t="shared" si="4"/>
        <v>1226.65</v>
      </c>
      <c r="J26" s="85">
        <f t="shared" si="4"/>
        <v>370.79999999999995</v>
      </c>
      <c r="K26" s="85">
        <f t="shared" si="4"/>
        <v>616.1</v>
      </c>
      <c r="L26" s="85">
        <f t="shared" si="4"/>
        <v>1117.2</v>
      </c>
      <c r="M26" s="84">
        <f t="shared" si="4"/>
        <v>762.6500000000015</v>
      </c>
      <c r="N26" s="84">
        <f t="shared" si="4"/>
        <v>115013.4</v>
      </c>
      <c r="O26" s="84">
        <f t="shared" si="4"/>
        <v>173100</v>
      </c>
      <c r="P26" s="86">
        <f>N26/O26</f>
        <v>0.6644332755632582</v>
      </c>
      <c r="Q26" s="2"/>
      <c r="R26" s="75">
        <f>SUM(R4:R25)</f>
        <v>0</v>
      </c>
      <c r="S26" s="75">
        <f>SUM(S4:S25)</f>
        <v>0</v>
      </c>
      <c r="T26" s="75">
        <f>SUM(T4:T25)</f>
        <v>758.6</v>
      </c>
      <c r="U26" s="141">
        <f>SUM(U4:U25)</f>
        <v>1</v>
      </c>
      <c r="V26" s="142"/>
      <c r="W26" s="75">
        <f>R26+S26+U26+T26+V26</f>
        <v>759.6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3" t="s">
        <v>33</v>
      </c>
      <c r="S29" s="143"/>
      <c r="T29" s="143"/>
      <c r="U29" s="143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4" t="s">
        <v>29</v>
      </c>
      <c r="S30" s="144"/>
      <c r="T30" s="144"/>
      <c r="U30" s="144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>
        <v>43608</v>
      </c>
      <c r="S31" s="145">
        <v>0</v>
      </c>
      <c r="T31" s="145"/>
      <c r="U31" s="145"/>
      <c r="V31" s="57"/>
      <c r="W31" s="57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2"/>
      <c r="S32" s="145"/>
      <c r="T32" s="145"/>
      <c r="U32" s="145"/>
      <c r="V32" s="57"/>
      <c r="W32" s="57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6" t="s">
        <v>45</v>
      </c>
      <c r="T34" s="147"/>
      <c r="U34" s="35">
        <f>'[1]серпень'!$I$82</f>
        <v>0</v>
      </c>
      <c r="V34" s="56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8" t="s">
        <v>40</v>
      </c>
      <c r="T35" s="148"/>
      <c r="U35" s="48">
        <f>'[1]серпень'!$I$81</f>
        <v>0</v>
      </c>
      <c r="V35" s="54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3" t="s">
        <v>30</v>
      </c>
      <c r="S39" s="143"/>
      <c r="T39" s="143"/>
      <c r="U39" s="143"/>
      <c r="V39" s="52"/>
      <c r="W39" s="52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9" t="s">
        <v>31</v>
      </c>
      <c r="S40" s="149"/>
      <c r="T40" s="149"/>
      <c r="U40" s="149"/>
      <c r="V40" s="53"/>
      <c r="W40" s="53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>
        <v>43608</v>
      </c>
      <c r="S41" s="133">
        <v>55104.114030000004</v>
      </c>
      <c r="T41" s="134"/>
      <c r="U41" s="135"/>
      <c r="V41" s="51"/>
      <c r="W41" s="51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2"/>
      <c r="S42" s="136"/>
      <c r="T42" s="137"/>
      <c r="U42" s="138"/>
      <c r="V42" s="51"/>
      <c r="W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6"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F53" sqref="F53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8" t="s">
        <v>96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9"/>
      <c r="M26" s="169"/>
      <c r="N26" s="169"/>
    </row>
    <row r="27" spans="1:16" ht="54" customHeight="1">
      <c r="A27" s="163" t="s">
        <v>32</v>
      </c>
      <c r="B27" s="159" t="s">
        <v>43</v>
      </c>
      <c r="C27" s="159"/>
      <c r="D27" s="153" t="s">
        <v>49</v>
      </c>
      <c r="E27" s="165"/>
      <c r="F27" s="166" t="s">
        <v>44</v>
      </c>
      <c r="G27" s="152"/>
      <c r="H27" s="167" t="s">
        <v>51</v>
      </c>
      <c r="I27" s="153"/>
      <c r="J27" s="160"/>
      <c r="K27" s="161"/>
      <c r="L27" s="156" t="s">
        <v>36</v>
      </c>
      <c r="M27" s="157"/>
      <c r="N27" s="158"/>
      <c r="O27" s="150" t="s">
        <v>97</v>
      </c>
      <c r="P27" s="151"/>
    </row>
    <row r="28" spans="1:16" ht="30.75" customHeight="1">
      <c r="A28" s="164"/>
      <c r="B28" s="44" t="s">
        <v>93</v>
      </c>
      <c r="C28" s="22" t="s">
        <v>23</v>
      </c>
      <c r="D28" s="44" t="str">
        <f>B28</f>
        <v>план на січень-травень 2019р.</v>
      </c>
      <c r="E28" s="22" t="str">
        <f>C28</f>
        <v>факт</v>
      </c>
      <c r="F28" s="43" t="str">
        <f>B28</f>
        <v>план на січень-травень 2019р.</v>
      </c>
      <c r="G28" s="58" t="str">
        <f>C28</f>
        <v>факт</v>
      </c>
      <c r="H28" s="44" t="str">
        <f>B28</f>
        <v>план на січень-травень 2019р.</v>
      </c>
      <c r="I28" s="22" t="str">
        <f>C28</f>
        <v>факт</v>
      </c>
      <c r="J28" s="43"/>
      <c r="K28" s="58"/>
      <c r="L28" s="41" t="str">
        <f>D28</f>
        <v>план на січень-травень 2019р.</v>
      </c>
      <c r="M28" s="22" t="str">
        <f>C28</f>
        <v>факт</v>
      </c>
      <c r="N28" s="42" t="s">
        <v>24</v>
      </c>
      <c r="O28" s="152"/>
      <c r="P28" s="153"/>
    </row>
    <row r="29" spans="1:16" ht="23.25" customHeight="1" thickBot="1">
      <c r="A29" s="40">
        <f>травень!S41</f>
        <v>55104.114030000004</v>
      </c>
      <c r="B29" s="45">
        <v>15070</v>
      </c>
      <c r="C29" s="45">
        <v>159.65</v>
      </c>
      <c r="D29" s="45">
        <v>1933</v>
      </c>
      <c r="E29" s="45">
        <v>0.09</v>
      </c>
      <c r="F29" s="45">
        <v>5075</v>
      </c>
      <c r="G29" s="45">
        <v>2715.39</v>
      </c>
      <c r="H29" s="45">
        <v>10</v>
      </c>
      <c r="I29" s="45">
        <v>5</v>
      </c>
      <c r="J29" s="45"/>
      <c r="K29" s="45"/>
      <c r="L29" s="59">
        <f>H29+F29+D29+J29+B29</f>
        <v>22088</v>
      </c>
      <c r="M29" s="46">
        <f>C29+E29+G29+I29</f>
        <v>2880.13</v>
      </c>
      <c r="N29" s="47">
        <f>M29-L29</f>
        <v>-19207.87</v>
      </c>
      <c r="O29" s="154">
        <f>травень!S31</f>
        <v>0</v>
      </c>
      <c r="P29" s="155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9"/>
      <c r="P30" s="159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470464.10000000003</v>
      </c>
      <c r="C48" s="28">
        <v>428121.51</v>
      </c>
      <c r="F48" s="1" t="s">
        <v>22</v>
      </c>
      <c r="G48" s="6"/>
      <c r="H48" s="162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80740.3</v>
      </c>
      <c r="C49" s="28">
        <v>63247.759999999995</v>
      </c>
      <c r="G49" s="6"/>
      <c r="H49" s="162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143851.59999999998</v>
      </c>
      <c r="C50" s="28">
        <v>152398.62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16363.4</v>
      </c>
      <c r="C51" s="28">
        <v>15227.78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22647.6</v>
      </c>
      <c r="C52" s="28">
        <v>19712.11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3065.3</v>
      </c>
      <c r="C53" s="28">
        <v>3431.47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3469.86</v>
      </c>
      <c r="C54" s="28">
        <v>4574.76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47208.10000000001</v>
      </c>
      <c r="C55" s="12">
        <v>39464.83000000007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787810.26</v>
      </c>
      <c r="C56" s="9">
        <v>726178.8400000001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15070</v>
      </c>
      <c r="C58" s="9">
        <f>C29</f>
        <v>159.65</v>
      </c>
    </row>
    <row r="59" spans="1:3" ht="25.5">
      <c r="A59" s="76" t="s">
        <v>53</v>
      </c>
      <c r="B59" s="9">
        <f>D29</f>
        <v>1933</v>
      </c>
      <c r="C59" s="9">
        <f>E29</f>
        <v>0.09</v>
      </c>
    </row>
    <row r="60" spans="1:3" ht="12.75">
      <c r="A60" s="76" t="s">
        <v>54</v>
      </c>
      <c r="B60" s="9">
        <f>F29</f>
        <v>5075</v>
      </c>
      <c r="C60" s="9">
        <f>G29</f>
        <v>2715.39</v>
      </c>
    </row>
    <row r="61" spans="1:3" ht="25.5">
      <c r="A61" s="76" t="s">
        <v>55</v>
      </c>
      <c r="B61" s="9">
        <f>H29</f>
        <v>10</v>
      </c>
      <c r="C61" s="9">
        <f>I29</f>
        <v>5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28" sqref="K28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98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2019-03-13T08:44:53Z</cp:lastPrinted>
  <dcterms:created xsi:type="dcterms:W3CDTF">2006-11-30T08:16:02Z</dcterms:created>
  <dcterms:modified xsi:type="dcterms:W3CDTF">2019-05-23T12:59:42Z</dcterms:modified>
  <cp:category/>
  <cp:version/>
  <cp:contentType/>
  <cp:contentStatus/>
</cp:coreProperties>
</file>